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 ут. СТЖ 2021ф21" sheetId="2" r:id="rId1"/>
  </sheets>
  <calcPr calcId="124519"/>
</workbook>
</file>

<file path=xl/calcChain.xml><?xml version="1.0" encoding="utf-8"?>
<calcChain xmlns="http://schemas.openxmlformats.org/spreadsheetml/2006/main">
  <c r="M15" i="2"/>
  <c r="J21" l="1"/>
  <c r="K21"/>
  <c r="K26"/>
  <c r="K32"/>
  <c r="J28"/>
  <c r="E21"/>
  <c r="I21"/>
  <c r="J20"/>
  <c r="K20" s="1"/>
  <c r="J19"/>
  <c r="J23"/>
  <c r="J18"/>
  <c r="J25"/>
  <c r="F26"/>
  <c r="I32"/>
  <c r="J26"/>
  <c r="J27"/>
  <c r="K23" l="1"/>
  <c r="J15"/>
  <c r="I25"/>
  <c r="I18"/>
  <c r="K18" s="1"/>
  <c r="F15"/>
  <c r="I31"/>
  <c r="K31" s="1"/>
  <c r="E31"/>
  <c r="E15" s="1"/>
  <c r="I30"/>
  <c r="K30" s="1"/>
  <c r="I29"/>
  <c r="K29" s="1"/>
  <c r="I28"/>
  <c r="K28" s="1"/>
  <c r="I27"/>
  <c r="K27" s="1"/>
  <c r="I24"/>
  <c r="K24" s="1"/>
  <c r="I23"/>
  <c r="I22"/>
  <c r="K22" s="1"/>
  <c r="I19"/>
  <c r="K19" s="1"/>
  <c r="I17"/>
  <c r="K15" l="1"/>
  <c r="I15"/>
  <c r="K25"/>
  <c r="K17"/>
</calcChain>
</file>

<file path=xl/sharedStrings.xml><?xml version="1.0" encoding="utf-8"?>
<sst xmlns="http://schemas.openxmlformats.org/spreadsheetml/2006/main" count="93" uniqueCount="68">
  <si>
    <t>наименование субъекта естественной монополии</t>
  </si>
  <si>
    <t xml:space="preserve">ТOO "Степногорск Темiр Жолы" </t>
  </si>
  <si>
    <t>Вид деятельности</t>
  </si>
  <si>
    <t xml:space="preserve"> Услуги в сфере предоставления подъездных путей</t>
  </si>
  <si>
    <t xml:space="preserve"> кем утвержден(а) программа (проект) (дата, номер приказа)</t>
  </si>
  <si>
    <t xml:space="preserve"> приказ и.о. руководителя  РГУ Департамента Комитета по регулированию естественных монополий и защите конкуренции Министерства национальной  экономики Рк по Акмолинской области  от28 октября 2016 г №160-ОД </t>
  </si>
  <si>
    <t xml:space="preserve"> и согласовано с   ГУ "Управление пассажирского транспорта  и автомобильных дорог   Акмолинской области"</t>
  </si>
  <si>
    <t xml:space="preserve"> № пп</t>
  </si>
  <si>
    <t xml:space="preserve">Информация о плановых и фактических объемах предоставления регулируемых услуг 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</si>
  <si>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</si>
  <si>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</si>
  <si>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, тыс. тенге</t>
  </si>
  <si>
    <t>Информация о сопоставлении фактических показателей исполнения инвестиционной программы  с показателями, утвержденными в инвестиционной программе 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</si>
  <si>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</si>
  <si>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 xml:space="preserve"> Оценка повышения качества надежности предоставляемых  регулируемых услуг(товаров,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</si>
  <si>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</si>
  <si>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</si>
  <si>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</si>
  <si>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</si>
  <si>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</si>
  <si>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</si>
  <si>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</si>
  <si>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</si>
  <si>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</si>
  <si>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</si>
  <si>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</si>
  <si>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</si>
  <si>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 xml:space="preserve">Снижение расхода  сырья,материалов, топлива и энергии в натуральном выражении в зависимости в зависимости от утвержденной инвестиционной программы 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</si>
  <si>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</si>
  <si>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</si>
  <si>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</si>
  <si>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</si>
  <si>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</si>
  <si>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</si>
  <si>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</si>
  <si>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</si>
  <si>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</si>
  <si>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 xml:space="preserve"> Услуги по предоставлению подъездных путей</t>
  </si>
  <si>
    <t>всего</t>
  </si>
  <si>
    <t>-</t>
  </si>
  <si>
    <t>снижение  износа на 2 %</t>
  </si>
  <si>
    <t>шт.</t>
  </si>
  <si>
    <t xml:space="preserve">  Отчет  об исполнении  инвестиционной программы за   2021 год </t>
  </si>
  <si>
    <t>Триммер бензиновый GGT-2500T(газонокосилка)</t>
  </si>
  <si>
    <t>дрель ударная электрическая Зубр ЗДУ-1100-2 ЭРМКМ2, 2-х скоростная, реверс</t>
  </si>
  <si>
    <t>шт</t>
  </si>
  <si>
    <t>путевой гидравл. домкрат ПДР-8, грузоподъемность 10тн</t>
  </si>
  <si>
    <t xml:space="preserve">  Бензопила, ПБЦ-450 40П ПБЦ-450 40П</t>
  </si>
  <si>
    <t>Насос дренажный DSP 18/60F TOTAL TOOLS</t>
  </si>
  <si>
    <t>Проф КиП РОН -25 ручной  насос для опрессовки</t>
  </si>
  <si>
    <t>кабельная арматура</t>
  </si>
  <si>
    <t>бетономешалка БМ-180</t>
  </si>
  <si>
    <t>Рубанок  электрический Р-82/1100 Вихрь</t>
  </si>
  <si>
    <t>носимые радиостанции Motorola  DP1400 , комплект(составителям, путейцам, тов.кассиры)</t>
  </si>
  <si>
    <t>комп</t>
  </si>
  <si>
    <t>Мобильные радиостанции Motorola DМ-1600 (136-174 МНz) 25 W c наружными магнитными антеннами марки НАD8437А ( поездной диспетчер, деж по станции)</t>
  </si>
  <si>
    <t>Электродвигатели  для стрелочных  приводов  марки МСП-0,25 (160В) Ж/д пути ТОО "СТЖ" -    1) путь № 11 ранж. парк; 2) путь № № 1  ст. Пром-я; 3) путь № 2 ГПЗ-16.(СТЖ)</t>
  </si>
  <si>
    <t>Силовой трансформатор с вводом  КРУН-10кВ 63 кВт  (СТЖ)</t>
  </si>
  <si>
    <t>Блок  серии БК для  работы в устройствах кодовой автоблокировки в стативах СРКМ-75 (инв. № 1984121397), СРБКМ-18-75 (инв. № 1985020115) и СРК 4.75 (инв. № 1985020111)</t>
  </si>
  <si>
    <t>тестер С 4380 М</t>
  </si>
  <si>
    <t>контактная сеть от станции ГПЗ-16 до станции Промышленная</t>
  </si>
  <si>
    <t>м</t>
  </si>
  <si>
    <t>2021г</t>
  </si>
  <si>
    <t>усл.ед.</t>
  </si>
  <si>
    <t xml:space="preserve">План на 2021 год  выполнен в количественном и  денежном выражении:  приобретены  основные средства в количестве 10382 усл. единиц на сумму  7087,1 тыс.тенге при плане 10382 усл. единиц на сумму  7047.0 т.тенге. </t>
  </si>
  <si>
    <t xml:space="preserve"> Отклонение -  на 40,0 т.тенге  больше плана.  Увеличение стоимости  силового трансформатора </t>
  </si>
  <si>
    <t xml:space="preserve">Приобретение специального оборудования оказывает положительное влияние на повышение  надежности и качества, оперативность решения производствен-ных задач, обеспечение безопасности  движения </t>
  </si>
  <si>
    <t>форма 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</si>
</sst>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8" fillId="0" borderId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horizontal="center" vertical="center"/>
    </xf>
    <xf numFmtId="164" fontId="5" fillId="2" borderId="13" xfId="0" applyNumberFormat="1" applyFont="1" applyFill="1" applyBorder="1" applyAlignment="1"/>
    <xf numFmtId="164" fontId="5" fillId="0" borderId="25" xfId="0" applyNumberFormat="1" applyFont="1" applyBorder="1" applyAlignment="1"/>
    <xf numFmtId="164" fontId="5" fillId="0" borderId="25" xfId="0" applyNumberFormat="1" applyFont="1" applyBorder="1" applyAlignment="1">
      <alignment vertical="top"/>
    </xf>
    <xf numFmtId="164" fontId="5" fillId="0" borderId="26" xfId="0" applyNumberFormat="1" applyFont="1" applyBorder="1" applyAlignment="1">
      <alignment vertical="top"/>
    </xf>
    <xf numFmtId="164" fontId="5" fillId="0" borderId="13" xfId="0" applyNumberFormat="1" applyFont="1" applyBorder="1" applyAlignment="1">
      <alignment wrapText="1"/>
    </xf>
    <xf numFmtId="164" fontId="5" fillId="0" borderId="13" xfId="0" applyNumberFormat="1" applyFont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 vertical="top" wrapText="1"/>
    </xf>
    <xf numFmtId="164" fontId="5" fillId="2" borderId="29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wrapText="1"/>
    </xf>
    <xf numFmtId="164" fontId="5" fillId="0" borderId="32" xfId="0" applyNumberFormat="1" applyFont="1" applyBorder="1" applyAlignment="1">
      <alignment horizontal="center"/>
    </xf>
    <xf numFmtId="164" fontId="5" fillId="2" borderId="32" xfId="0" applyNumberFormat="1" applyFont="1" applyFill="1" applyBorder="1" applyAlignment="1"/>
    <xf numFmtId="164" fontId="5" fillId="2" borderId="34" xfId="0" applyNumberFormat="1" applyFont="1" applyFill="1" applyBorder="1" applyAlignment="1">
      <alignment horizontal="center" vertical="top" wrapText="1"/>
    </xf>
    <xf numFmtId="164" fontId="5" fillId="2" borderId="35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4" fontId="13" fillId="2" borderId="13" xfId="4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/>
    <xf numFmtId="0" fontId="12" fillId="2" borderId="13" xfId="4" applyFont="1" applyFill="1" applyBorder="1" applyAlignment="1">
      <alignment horizontal="left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wrapText="1"/>
    </xf>
    <xf numFmtId="1" fontId="5" fillId="2" borderId="27" xfId="0" applyNumberFormat="1" applyFont="1" applyFill="1" applyBorder="1" applyAlignment="1">
      <alignment horizontal="center"/>
    </xf>
    <xf numFmtId="0" fontId="13" fillId="2" borderId="13" xfId="4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3" xfId="3" applyNumberFormat="1" applyFont="1" applyFill="1" applyBorder="1" applyAlignment="1">
      <alignment horizontal="center" vertical="center"/>
    </xf>
    <xf numFmtId="164" fontId="12" fillId="2" borderId="13" xfId="4" applyNumberFormat="1" applyFont="1" applyFill="1" applyBorder="1" applyAlignment="1">
      <alignment horizontal="center" vertical="center" wrapText="1"/>
    </xf>
    <xf numFmtId="164" fontId="13" fillId="2" borderId="13" xfId="3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left" vertical="top" wrapText="1"/>
    </xf>
    <xf numFmtId="0" fontId="14" fillId="2" borderId="37" xfId="5" applyNumberFormat="1" applyFont="1" applyFill="1" applyBorder="1" applyAlignment="1">
      <alignment vertical="top" wrapText="1"/>
    </xf>
    <xf numFmtId="0" fontId="13" fillId="2" borderId="13" xfId="3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left" vertical="top" wrapText="1"/>
    </xf>
    <xf numFmtId="1" fontId="5" fillId="2" borderId="30" xfId="0" applyNumberFormat="1" applyFont="1" applyFill="1" applyBorder="1" applyAlignment="1">
      <alignment wrapText="1"/>
    </xf>
    <xf numFmtId="1" fontId="5" fillId="2" borderId="33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vertical="center"/>
    </xf>
    <xf numFmtId="1" fontId="5" fillId="2" borderId="21" xfId="0" applyNumberFormat="1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2" fillId="2" borderId="32" xfId="0" applyFont="1" applyFill="1" applyBorder="1" applyAlignment="1">
      <alignment horizontal="left" vertical="center" wrapText="1"/>
    </xf>
    <xf numFmtId="0" fontId="15" fillId="2" borderId="32" xfId="0" applyFont="1" applyFill="1" applyBorder="1"/>
    <xf numFmtId="0" fontId="13" fillId="2" borderId="32" xfId="3" applyFont="1" applyFill="1" applyBorder="1" applyAlignment="1">
      <alignment horizontal="center" vertical="center"/>
    </xf>
    <xf numFmtId="164" fontId="13" fillId="2" borderId="32" xfId="3" applyNumberFormat="1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center" vertical="top" wrapText="1"/>
    </xf>
    <xf numFmtId="164" fontId="5" fillId="0" borderId="36" xfId="0" applyNumberFormat="1" applyFont="1" applyBorder="1" applyAlignment="1">
      <alignment horizontal="center" vertical="top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horizontal="left" vertical="top" wrapText="1"/>
    </xf>
    <xf numFmtId="164" fontId="5" fillId="0" borderId="32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5" fillId="0" borderId="21" xfId="0" applyNumberFormat="1" applyFont="1" applyBorder="1" applyAlignment="1">
      <alignment horizontal="left" vertical="top" wrapText="1"/>
    </xf>
    <xf numFmtId="164" fontId="5" fillId="0" borderId="25" xfId="0" applyNumberFormat="1" applyFont="1" applyBorder="1" applyAlignment="1">
      <alignment horizontal="left" vertical="top" wrapText="1"/>
    </xf>
    <xf numFmtId="164" fontId="5" fillId="0" borderId="21" xfId="0" applyNumberFormat="1" applyFont="1" applyBorder="1" applyAlignment="1">
      <alignment horizontal="lef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0" borderId="22" xfId="0" applyNumberFormat="1" applyFont="1" applyBorder="1" applyAlignment="1">
      <alignment horizontal="center" vertical="top" wrapText="1"/>
    </xf>
    <xf numFmtId="164" fontId="5" fillId="0" borderId="30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</cellXfs>
  <cellStyles count="6">
    <cellStyle name="Гиперссылка 2" xfId="1"/>
    <cellStyle name="Обычный" xfId="0" builtinId="0"/>
    <cellStyle name="Обычный 2" xfId="2"/>
    <cellStyle name="Обычный 2 2" xfId="4"/>
    <cellStyle name="Обычный 5" xfId="3"/>
    <cellStyle name="Обычный_утвержд.инв. проект2021 (2)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workbookViewId="0">
      <selection activeCell="L15" sqref="L15:L32"/>
    </sheetView>
  </sheetViews>
  <sheetFormatPr defaultRowHeight="15"/>
  <cols>
    <col min="1" max="1" width="5.28515625" customWidth="1"/>
    <col min="2" max="2" width="11.5703125" customWidth="1"/>
    <col min="3" max="3" width="34.85546875" customWidth="1"/>
    <col min="11" max="11" width="15.42578125" customWidth="1"/>
    <col min="12" max="12" width="24.7109375" customWidth="1"/>
    <col min="13" max="13" width="9.28515625" customWidth="1"/>
    <col min="14" max="14" width="8.7109375" customWidth="1"/>
    <col min="19" max="19" width="7.85546875" customWidth="1"/>
    <col min="20" max="20" width="11.28515625" customWidth="1"/>
    <col min="21" max="21" width="7.85546875" customWidth="1"/>
    <col min="22" max="22" width="11.42578125" customWidth="1"/>
    <col min="23" max="23" width="7.42578125" customWidth="1"/>
    <col min="24" max="24" width="7.28515625" customWidth="1"/>
    <col min="25" max="25" width="18.5703125" customWidth="1"/>
    <col min="26" max="26" width="17.140625" customWidth="1"/>
    <col min="258" max="258" width="17.7109375" customWidth="1"/>
    <col min="259" max="259" width="20.140625" customWidth="1"/>
    <col min="268" max="268" width="14.28515625" customWidth="1"/>
    <col min="281" max="281" width="28.85546875" customWidth="1"/>
    <col min="514" max="514" width="17.7109375" customWidth="1"/>
    <col min="515" max="515" width="20.140625" customWidth="1"/>
    <col min="524" max="524" width="14.28515625" customWidth="1"/>
    <col min="537" max="537" width="28.85546875" customWidth="1"/>
    <col min="770" max="770" width="17.7109375" customWidth="1"/>
    <col min="771" max="771" width="20.140625" customWidth="1"/>
    <col min="780" max="780" width="14.28515625" customWidth="1"/>
    <col min="793" max="793" width="28.85546875" customWidth="1"/>
    <col min="1026" max="1026" width="17.7109375" customWidth="1"/>
    <col min="1027" max="1027" width="20.140625" customWidth="1"/>
    <col min="1036" max="1036" width="14.28515625" customWidth="1"/>
    <col min="1049" max="1049" width="28.85546875" customWidth="1"/>
    <col min="1282" max="1282" width="17.7109375" customWidth="1"/>
    <col min="1283" max="1283" width="20.140625" customWidth="1"/>
    <col min="1292" max="1292" width="14.28515625" customWidth="1"/>
    <col min="1305" max="1305" width="28.85546875" customWidth="1"/>
    <col min="1538" max="1538" width="17.7109375" customWidth="1"/>
    <col min="1539" max="1539" width="20.140625" customWidth="1"/>
    <col min="1548" max="1548" width="14.28515625" customWidth="1"/>
    <col min="1561" max="1561" width="28.85546875" customWidth="1"/>
    <col min="1794" max="1794" width="17.7109375" customWidth="1"/>
    <col min="1795" max="1795" width="20.140625" customWidth="1"/>
    <col min="1804" max="1804" width="14.28515625" customWidth="1"/>
    <col min="1817" max="1817" width="28.85546875" customWidth="1"/>
    <col min="2050" max="2050" width="17.7109375" customWidth="1"/>
    <col min="2051" max="2051" width="20.140625" customWidth="1"/>
    <col min="2060" max="2060" width="14.28515625" customWidth="1"/>
    <col min="2073" max="2073" width="28.85546875" customWidth="1"/>
    <col min="2306" max="2306" width="17.7109375" customWidth="1"/>
    <col min="2307" max="2307" width="20.140625" customWidth="1"/>
    <col min="2316" max="2316" width="14.28515625" customWidth="1"/>
    <col min="2329" max="2329" width="28.85546875" customWidth="1"/>
    <col min="2562" max="2562" width="17.7109375" customWidth="1"/>
    <col min="2563" max="2563" width="20.140625" customWidth="1"/>
    <col min="2572" max="2572" width="14.28515625" customWidth="1"/>
    <col min="2585" max="2585" width="28.85546875" customWidth="1"/>
    <col min="2818" max="2818" width="17.7109375" customWidth="1"/>
    <col min="2819" max="2819" width="20.140625" customWidth="1"/>
    <col min="2828" max="2828" width="14.28515625" customWidth="1"/>
    <col min="2841" max="2841" width="28.85546875" customWidth="1"/>
    <col min="3074" max="3074" width="17.7109375" customWidth="1"/>
    <col min="3075" max="3075" width="20.140625" customWidth="1"/>
    <col min="3084" max="3084" width="14.28515625" customWidth="1"/>
    <col min="3097" max="3097" width="28.85546875" customWidth="1"/>
    <col min="3330" max="3330" width="17.7109375" customWidth="1"/>
    <col min="3331" max="3331" width="20.140625" customWidth="1"/>
    <col min="3340" max="3340" width="14.28515625" customWidth="1"/>
    <col min="3353" max="3353" width="28.85546875" customWidth="1"/>
    <col min="3586" max="3586" width="17.7109375" customWidth="1"/>
    <col min="3587" max="3587" width="20.140625" customWidth="1"/>
    <col min="3596" max="3596" width="14.28515625" customWidth="1"/>
    <col min="3609" max="3609" width="28.85546875" customWidth="1"/>
    <col min="3842" max="3842" width="17.7109375" customWidth="1"/>
    <col min="3843" max="3843" width="20.140625" customWidth="1"/>
    <col min="3852" max="3852" width="14.28515625" customWidth="1"/>
    <col min="3865" max="3865" width="28.85546875" customWidth="1"/>
    <col min="4098" max="4098" width="17.7109375" customWidth="1"/>
    <col min="4099" max="4099" width="20.140625" customWidth="1"/>
    <col min="4108" max="4108" width="14.28515625" customWidth="1"/>
    <col min="4121" max="4121" width="28.85546875" customWidth="1"/>
    <col min="4354" max="4354" width="17.7109375" customWidth="1"/>
    <col min="4355" max="4355" width="20.140625" customWidth="1"/>
    <col min="4364" max="4364" width="14.28515625" customWidth="1"/>
    <col min="4377" max="4377" width="28.85546875" customWidth="1"/>
    <col min="4610" max="4610" width="17.7109375" customWidth="1"/>
    <col min="4611" max="4611" width="20.140625" customWidth="1"/>
    <col min="4620" max="4620" width="14.28515625" customWidth="1"/>
    <col min="4633" max="4633" width="28.85546875" customWidth="1"/>
    <col min="4866" max="4866" width="17.7109375" customWidth="1"/>
    <col min="4867" max="4867" width="20.140625" customWidth="1"/>
    <col min="4876" max="4876" width="14.28515625" customWidth="1"/>
    <col min="4889" max="4889" width="28.85546875" customWidth="1"/>
    <col min="5122" max="5122" width="17.7109375" customWidth="1"/>
    <col min="5123" max="5123" width="20.140625" customWidth="1"/>
    <col min="5132" max="5132" width="14.28515625" customWidth="1"/>
    <col min="5145" max="5145" width="28.85546875" customWidth="1"/>
    <col min="5378" max="5378" width="17.7109375" customWidth="1"/>
    <col min="5379" max="5379" width="20.140625" customWidth="1"/>
    <col min="5388" max="5388" width="14.28515625" customWidth="1"/>
    <col min="5401" max="5401" width="28.85546875" customWidth="1"/>
    <col min="5634" max="5634" width="17.7109375" customWidth="1"/>
    <col min="5635" max="5635" width="20.140625" customWidth="1"/>
    <col min="5644" max="5644" width="14.28515625" customWidth="1"/>
    <col min="5657" max="5657" width="28.85546875" customWidth="1"/>
    <col min="5890" max="5890" width="17.7109375" customWidth="1"/>
    <col min="5891" max="5891" width="20.140625" customWidth="1"/>
    <col min="5900" max="5900" width="14.28515625" customWidth="1"/>
    <col min="5913" max="5913" width="28.85546875" customWidth="1"/>
    <col min="6146" max="6146" width="17.7109375" customWidth="1"/>
    <col min="6147" max="6147" width="20.140625" customWidth="1"/>
    <col min="6156" max="6156" width="14.28515625" customWidth="1"/>
    <col min="6169" max="6169" width="28.85546875" customWidth="1"/>
    <col min="6402" max="6402" width="17.7109375" customWidth="1"/>
    <col min="6403" max="6403" width="20.140625" customWidth="1"/>
    <col min="6412" max="6412" width="14.28515625" customWidth="1"/>
    <col min="6425" max="6425" width="28.85546875" customWidth="1"/>
    <col min="6658" max="6658" width="17.7109375" customWidth="1"/>
    <col min="6659" max="6659" width="20.140625" customWidth="1"/>
    <col min="6668" max="6668" width="14.28515625" customWidth="1"/>
    <col min="6681" max="6681" width="28.85546875" customWidth="1"/>
    <col min="6914" max="6914" width="17.7109375" customWidth="1"/>
    <col min="6915" max="6915" width="20.140625" customWidth="1"/>
    <col min="6924" max="6924" width="14.28515625" customWidth="1"/>
    <col min="6937" max="6937" width="28.85546875" customWidth="1"/>
    <col min="7170" max="7170" width="17.7109375" customWidth="1"/>
    <col min="7171" max="7171" width="20.140625" customWidth="1"/>
    <col min="7180" max="7180" width="14.28515625" customWidth="1"/>
    <col min="7193" max="7193" width="28.85546875" customWidth="1"/>
    <col min="7426" max="7426" width="17.7109375" customWidth="1"/>
    <col min="7427" max="7427" width="20.140625" customWidth="1"/>
    <col min="7436" max="7436" width="14.28515625" customWidth="1"/>
    <col min="7449" max="7449" width="28.85546875" customWidth="1"/>
    <col min="7682" max="7682" width="17.7109375" customWidth="1"/>
    <col min="7683" max="7683" width="20.140625" customWidth="1"/>
    <col min="7692" max="7692" width="14.28515625" customWidth="1"/>
    <col min="7705" max="7705" width="28.85546875" customWidth="1"/>
    <col min="7938" max="7938" width="17.7109375" customWidth="1"/>
    <col min="7939" max="7939" width="20.140625" customWidth="1"/>
    <col min="7948" max="7948" width="14.28515625" customWidth="1"/>
    <col min="7961" max="7961" width="28.85546875" customWidth="1"/>
    <col min="8194" max="8194" width="17.7109375" customWidth="1"/>
    <col min="8195" max="8195" width="20.140625" customWidth="1"/>
    <col min="8204" max="8204" width="14.28515625" customWidth="1"/>
    <col min="8217" max="8217" width="28.85546875" customWidth="1"/>
    <col min="8450" max="8450" width="17.7109375" customWidth="1"/>
    <col min="8451" max="8451" width="20.140625" customWidth="1"/>
    <col min="8460" max="8460" width="14.28515625" customWidth="1"/>
    <col min="8473" max="8473" width="28.85546875" customWidth="1"/>
    <col min="8706" max="8706" width="17.7109375" customWidth="1"/>
    <col min="8707" max="8707" width="20.140625" customWidth="1"/>
    <col min="8716" max="8716" width="14.28515625" customWidth="1"/>
    <col min="8729" max="8729" width="28.85546875" customWidth="1"/>
    <col min="8962" max="8962" width="17.7109375" customWidth="1"/>
    <col min="8963" max="8963" width="20.140625" customWidth="1"/>
    <col min="8972" max="8972" width="14.28515625" customWidth="1"/>
    <col min="8985" max="8985" width="28.85546875" customWidth="1"/>
    <col min="9218" max="9218" width="17.7109375" customWidth="1"/>
    <col min="9219" max="9219" width="20.140625" customWidth="1"/>
    <col min="9228" max="9228" width="14.28515625" customWidth="1"/>
    <col min="9241" max="9241" width="28.85546875" customWidth="1"/>
    <col min="9474" max="9474" width="17.7109375" customWidth="1"/>
    <col min="9475" max="9475" width="20.140625" customWidth="1"/>
    <col min="9484" max="9484" width="14.28515625" customWidth="1"/>
    <col min="9497" max="9497" width="28.85546875" customWidth="1"/>
    <col min="9730" max="9730" width="17.7109375" customWidth="1"/>
    <col min="9731" max="9731" width="20.140625" customWidth="1"/>
    <col min="9740" max="9740" width="14.28515625" customWidth="1"/>
    <col min="9753" max="9753" width="28.85546875" customWidth="1"/>
    <col min="9986" max="9986" width="17.7109375" customWidth="1"/>
    <col min="9987" max="9987" width="20.140625" customWidth="1"/>
    <col min="9996" max="9996" width="14.28515625" customWidth="1"/>
    <col min="10009" max="10009" width="28.85546875" customWidth="1"/>
    <col min="10242" max="10242" width="17.7109375" customWidth="1"/>
    <col min="10243" max="10243" width="20.140625" customWidth="1"/>
    <col min="10252" max="10252" width="14.28515625" customWidth="1"/>
    <col min="10265" max="10265" width="28.85546875" customWidth="1"/>
    <col min="10498" max="10498" width="17.7109375" customWidth="1"/>
    <col min="10499" max="10499" width="20.140625" customWidth="1"/>
    <col min="10508" max="10508" width="14.28515625" customWidth="1"/>
    <col min="10521" max="10521" width="28.85546875" customWidth="1"/>
    <col min="10754" max="10754" width="17.7109375" customWidth="1"/>
    <col min="10755" max="10755" width="20.140625" customWidth="1"/>
    <col min="10764" max="10764" width="14.28515625" customWidth="1"/>
    <col min="10777" max="10777" width="28.85546875" customWidth="1"/>
    <col min="11010" max="11010" width="17.7109375" customWidth="1"/>
    <col min="11011" max="11011" width="20.140625" customWidth="1"/>
    <col min="11020" max="11020" width="14.28515625" customWidth="1"/>
    <col min="11033" max="11033" width="28.85546875" customWidth="1"/>
    <col min="11266" max="11266" width="17.7109375" customWidth="1"/>
    <col min="11267" max="11267" width="20.140625" customWidth="1"/>
    <col min="11276" max="11276" width="14.28515625" customWidth="1"/>
    <col min="11289" max="11289" width="28.85546875" customWidth="1"/>
    <col min="11522" max="11522" width="17.7109375" customWidth="1"/>
    <col min="11523" max="11523" width="20.140625" customWidth="1"/>
    <col min="11532" max="11532" width="14.28515625" customWidth="1"/>
    <col min="11545" max="11545" width="28.85546875" customWidth="1"/>
    <col min="11778" max="11778" width="17.7109375" customWidth="1"/>
    <col min="11779" max="11779" width="20.140625" customWidth="1"/>
    <col min="11788" max="11788" width="14.28515625" customWidth="1"/>
    <col min="11801" max="11801" width="28.85546875" customWidth="1"/>
    <col min="12034" max="12034" width="17.7109375" customWidth="1"/>
    <col min="12035" max="12035" width="20.140625" customWidth="1"/>
    <col min="12044" max="12044" width="14.28515625" customWidth="1"/>
    <col min="12057" max="12057" width="28.85546875" customWidth="1"/>
    <col min="12290" max="12290" width="17.7109375" customWidth="1"/>
    <col min="12291" max="12291" width="20.140625" customWidth="1"/>
    <col min="12300" max="12300" width="14.28515625" customWidth="1"/>
    <col min="12313" max="12313" width="28.85546875" customWidth="1"/>
    <col min="12546" max="12546" width="17.7109375" customWidth="1"/>
    <col min="12547" max="12547" width="20.140625" customWidth="1"/>
    <col min="12556" max="12556" width="14.28515625" customWidth="1"/>
    <col min="12569" max="12569" width="28.85546875" customWidth="1"/>
    <col min="12802" max="12802" width="17.7109375" customWidth="1"/>
    <col min="12803" max="12803" width="20.140625" customWidth="1"/>
    <col min="12812" max="12812" width="14.28515625" customWidth="1"/>
    <col min="12825" max="12825" width="28.85546875" customWidth="1"/>
    <col min="13058" max="13058" width="17.7109375" customWidth="1"/>
    <col min="13059" max="13059" width="20.140625" customWidth="1"/>
    <col min="13068" max="13068" width="14.28515625" customWidth="1"/>
    <col min="13081" max="13081" width="28.85546875" customWidth="1"/>
    <col min="13314" max="13314" width="17.7109375" customWidth="1"/>
    <col min="13315" max="13315" width="20.140625" customWidth="1"/>
    <col min="13324" max="13324" width="14.28515625" customWidth="1"/>
    <col min="13337" max="13337" width="28.85546875" customWidth="1"/>
    <col min="13570" max="13570" width="17.7109375" customWidth="1"/>
    <col min="13571" max="13571" width="20.140625" customWidth="1"/>
    <col min="13580" max="13580" width="14.28515625" customWidth="1"/>
    <col min="13593" max="13593" width="28.85546875" customWidth="1"/>
    <col min="13826" max="13826" width="17.7109375" customWidth="1"/>
    <col min="13827" max="13827" width="20.140625" customWidth="1"/>
    <col min="13836" max="13836" width="14.28515625" customWidth="1"/>
    <col min="13849" max="13849" width="28.85546875" customWidth="1"/>
    <col min="14082" max="14082" width="17.7109375" customWidth="1"/>
    <col min="14083" max="14083" width="20.140625" customWidth="1"/>
    <col min="14092" max="14092" width="14.28515625" customWidth="1"/>
    <col min="14105" max="14105" width="28.85546875" customWidth="1"/>
    <col min="14338" max="14338" width="17.7109375" customWidth="1"/>
    <col min="14339" max="14339" width="20.140625" customWidth="1"/>
    <col min="14348" max="14348" width="14.28515625" customWidth="1"/>
    <col min="14361" max="14361" width="28.85546875" customWidth="1"/>
    <col min="14594" max="14594" width="17.7109375" customWidth="1"/>
    <col min="14595" max="14595" width="20.140625" customWidth="1"/>
    <col min="14604" max="14604" width="14.28515625" customWidth="1"/>
    <col min="14617" max="14617" width="28.85546875" customWidth="1"/>
    <col min="14850" max="14850" width="17.7109375" customWidth="1"/>
    <col min="14851" max="14851" width="20.140625" customWidth="1"/>
    <col min="14860" max="14860" width="14.28515625" customWidth="1"/>
    <col min="14873" max="14873" width="28.85546875" customWidth="1"/>
    <col min="15106" max="15106" width="17.7109375" customWidth="1"/>
    <col min="15107" max="15107" width="20.140625" customWidth="1"/>
    <col min="15116" max="15116" width="14.28515625" customWidth="1"/>
    <col min="15129" max="15129" width="28.85546875" customWidth="1"/>
    <col min="15362" max="15362" width="17.7109375" customWidth="1"/>
    <col min="15363" max="15363" width="20.140625" customWidth="1"/>
    <col min="15372" max="15372" width="14.28515625" customWidth="1"/>
    <col min="15385" max="15385" width="28.85546875" customWidth="1"/>
    <col min="15618" max="15618" width="17.7109375" customWidth="1"/>
    <col min="15619" max="15619" width="20.140625" customWidth="1"/>
    <col min="15628" max="15628" width="14.28515625" customWidth="1"/>
    <col min="15641" max="15641" width="28.85546875" customWidth="1"/>
    <col min="15874" max="15874" width="17.7109375" customWidth="1"/>
    <col min="15875" max="15875" width="20.140625" customWidth="1"/>
    <col min="15884" max="15884" width="14.28515625" customWidth="1"/>
    <col min="15897" max="15897" width="28.85546875" customWidth="1"/>
    <col min="16130" max="16130" width="17.7109375" customWidth="1"/>
    <col min="16131" max="16131" width="20.140625" customWidth="1"/>
    <col min="16140" max="16140" width="14.28515625" customWidth="1"/>
    <col min="16153" max="16153" width="28.85546875" customWidth="1"/>
  </cols>
  <sheetData>
    <row r="1" spans="1:26" ht="18.75">
      <c r="B1" s="1" t="s">
        <v>42</v>
      </c>
      <c r="U1" t="s">
        <v>67</v>
      </c>
    </row>
    <row r="2" spans="1:26" ht="15.75">
      <c r="A2" s="2"/>
      <c r="B2" s="2" t="s">
        <v>0</v>
      </c>
      <c r="C2" s="2"/>
      <c r="D2" s="2"/>
      <c r="E2" s="2"/>
      <c r="F2" s="2"/>
      <c r="G2" s="2"/>
      <c r="H2" s="2"/>
      <c r="I2" s="3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thickBot="1">
      <c r="A3" s="2"/>
      <c r="B3" s="2" t="s">
        <v>2</v>
      </c>
      <c r="C3" s="2"/>
      <c r="D3" s="2"/>
      <c r="E3" s="2"/>
      <c r="F3" s="3"/>
      <c r="G3" s="2"/>
      <c r="H3" s="2"/>
      <c r="I3" s="2" t="s">
        <v>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hidden="1" thickBot="1">
      <c r="A4" s="2"/>
      <c r="B4" s="4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hidden="1" thickBot="1">
      <c r="A5" s="2"/>
      <c r="B5" s="3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hidden="1" thickBot="1">
      <c r="A6" s="2"/>
      <c r="B6" s="3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hidden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hidden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2.5" customHeight="1" thickBot="1">
      <c r="A9" s="114" t="s">
        <v>7</v>
      </c>
      <c r="B9" s="113" t="s">
        <v>8</v>
      </c>
      <c r="C9" s="113"/>
      <c r="D9" s="113"/>
      <c r="E9" s="113"/>
      <c r="F9" s="113"/>
      <c r="G9" s="117"/>
      <c r="H9" s="103" t="s">
        <v>9</v>
      </c>
      <c r="I9" s="112" t="s">
        <v>10</v>
      </c>
      <c r="J9" s="113"/>
      <c r="K9" s="113"/>
      <c r="L9" s="117"/>
      <c r="M9" s="112" t="s">
        <v>11</v>
      </c>
      <c r="N9" s="113"/>
      <c r="O9" s="113"/>
      <c r="P9" s="117"/>
      <c r="Q9" s="112" t="s">
        <v>12</v>
      </c>
      <c r="R9" s="113"/>
      <c r="S9" s="113"/>
      <c r="T9" s="113"/>
      <c r="U9" s="113"/>
      <c r="V9" s="113"/>
      <c r="W9" s="113"/>
      <c r="X9" s="113"/>
      <c r="Y9" s="108" t="s">
        <v>13</v>
      </c>
      <c r="Z9" s="110" t="s">
        <v>14</v>
      </c>
    </row>
    <row r="10" spans="1:26" ht="73.5" customHeight="1" thickBot="1">
      <c r="A10" s="115"/>
      <c r="B10" s="95" t="s">
        <v>15</v>
      </c>
      <c r="C10" s="103" t="s">
        <v>16</v>
      </c>
      <c r="D10" s="103" t="s">
        <v>17</v>
      </c>
      <c r="E10" s="94" t="s">
        <v>18</v>
      </c>
      <c r="F10" s="95"/>
      <c r="G10" s="103" t="s">
        <v>19</v>
      </c>
      <c r="H10" s="104"/>
      <c r="I10" s="103" t="s">
        <v>20</v>
      </c>
      <c r="J10" s="103" t="s">
        <v>21</v>
      </c>
      <c r="K10" s="103" t="s">
        <v>22</v>
      </c>
      <c r="L10" s="103" t="s">
        <v>23</v>
      </c>
      <c r="M10" s="112" t="s">
        <v>24</v>
      </c>
      <c r="N10" s="117"/>
      <c r="O10" s="103" t="s">
        <v>25</v>
      </c>
      <c r="P10" s="103" t="s">
        <v>26</v>
      </c>
      <c r="Q10" s="94" t="s">
        <v>27</v>
      </c>
      <c r="R10" s="95"/>
      <c r="S10" s="94" t="s">
        <v>28</v>
      </c>
      <c r="T10" s="95"/>
      <c r="U10" s="94" t="s">
        <v>29</v>
      </c>
      <c r="V10" s="95"/>
      <c r="W10" s="94" t="s">
        <v>30</v>
      </c>
      <c r="X10" s="100"/>
      <c r="Y10" s="109"/>
      <c r="Z10" s="111"/>
    </row>
    <row r="11" spans="1:26" ht="16.5" customHeight="1">
      <c r="A11" s="115"/>
      <c r="B11" s="97"/>
      <c r="C11" s="104"/>
      <c r="D11" s="104"/>
      <c r="E11" s="96"/>
      <c r="F11" s="97"/>
      <c r="G11" s="104"/>
      <c r="H11" s="104"/>
      <c r="I11" s="104"/>
      <c r="J11" s="104"/>
      <c r="K11" s="104"/>
      <c r="L11" s="104"/>
      <c r="M11" s="103" t="s">
        <v>31</v>
      </c>
      <c r="N11" s="103" t="s">
        <v>32</v>
      </c>
      <c r="O11" s="104"/>
      <c r="P11" s="104"/>
      <c r="Q11" s="96"/>
      <c r="R11" s="97"/>
      <c r="S11" s="96"/>
      <c r="T11" s="97"/>
      <c r="U11" s="96"/>
      <c r="V11" s="97"/>
      <c r="W11" s="96"/>
      <c r="X11" s="101"/>
      <c r="Y11" s="109"/>
      <c r="Z11" s="111"/>
    </row>
    <row r="12" spans="1:26" ht="23.25" customHeight="1" thickBot="1">
      <c r="A12" s="115"/>
      <c r="B12" s="97"/>
      <c r="C12" s="104"/>
      <c r="D12" s="104"/>
      <c r="E12" s="98"/>
      <c r="F12" s="99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98"/>
      <c r="R12" s="99"/>
      <c r="S12" s="98"/>
      <c r="T12" s="99"/>
      <c r="U12" s="98"/>
      <c r="V12" s="99"/>
      <c r="W12" s="98"/>
      <c r="X12" s="102"/>
      <c r="Y12" s="109"/>
      <c r="Z12" s="111"/>
    </row>
    <row r="13" spans="1:26" ht="63.75" thickBot="1">
      <c r="A13" s="116"/>
      <c r="B13" s="97"/>
      <c r="C13" s="104"/>
      <c r="D13" s="104"/>
      <c r="E13" s="5" t="s">
        <v>33</v>
      </c>
      <c r="F13" s="5" t="s">
        <v>34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5" t="s">
        <v>35</v>
      </c>
      <c r="R13" s="5" t="s">
        <v>36</v>
      </c>
      <c r="S13" s="5" t="s">
        <v>35</v>
      </c>
      <c r="T13" s="5" t="s">
        <v>36</v>
      </c>
      <c r="U13" s="5" t="s">
        <v>33</v>
      </c>
      <c r="V13" s="5" t="s">
        <v>34</v>
      </c>
      <c r="W13" s="5" t="s">
        <v>35</v>
      </c>
      <c r="X13" s="6" t="s">
        <v>36</v>
      </c>
      <c r="Y13" s="109"/>
      <c r="Z13" s="111"/>
    </row>
    <row r="14" spans="1:26" ht="16.5" thickBot="1">
      <c r="A14" s="56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7">
        <v>13</v>
      </c>
      <c r="N14" s="7">
        <v>14</v>
      </c>
      <c r="O14" s="28">
        <v>15</v>
      </c>
      <c r="P14" s="28">
        <v>16</v>
      </c>
      <c r="Q14" s="28">
        <v>17</v>
      </c>
      <c r="R14" s="28">
        <v>18</v>
      </c>
      <c r="S14" s="28">
        <v>19</v>
      </c>
      <c r="T14" s="28">
        <v>20</v>
      </c>
      <c r="U14" s="28">
        <v>21</v>
      </c>
      <c r="V14" s="28">
        <v>22</v>
      </c>
      <c r="W14" s="28">
        <v>23</v>
      </c>
      <c r="X14" s="29">
        <v>24</v>
      </c>
      <c r="Y14" s="57">
        <v>25</v>
      </c>
      <c r="Z14" s="58">
        <v>26</v>
      </c>
    </row>
    <row r="15" spans="1:26" ht="50.25" customHeight="1">
      <c r="A15" s="86"/>
      <c r="B15" s="88" t="s">
        <v>37</v>
      </c>
      <c r="C15" s="90" t="s">
        <v>38</v>
      </c>
      <c r="D15" s="92" t="s">
        <v>63</v>
      </c>
      <c r="E15" s="79">
        <f>SUM(E17:E32)</f>
        <v>10382.14</v>
      </c>
      <c r="F15" s="79">
        <f>SUM(F17:F32)</f>
        <v>10382.14</v>
      </c>
      <c r="G15" s="73" t="s">
        <v>62</v>
      </c>
      <c r="H15" s="75">
        <v>-131549</v>
      </c>
      <c r="I15" s="77">
        <f>SUM(I17:I32)</f>
        <v>7047.0049985714277</v>
      </c>
      <c r="J15" s="77">
        <f>SUM(J17:J32)</f>
        <v>7087.1349271428571</v>
      </c>
      <c r="K15" s="79">
        <f>J15-I15</f>
        <v>40.129928571429446</v>
      </c>
      <c r="L15" s="105" t="s">
        <v>64</v>
      </c>
      <c r="M15" s="81">
        <f>6298+330</f>
        <v>6628</v>
      </c>
      <c r="N15" s="81">
        <v>419</v>
      </c>
      <c r="O15" s="77" t="s">
        <v>39</v>
      </c>
      <c r="P15" s="77" t="s">
        <v>39</v>
      </c>
      <c r="Q15" s="59" t="s">
        <v>39</v>
      </c>
      <c r="R15" s="60" t="s">
        <v>39</v>
      </c>
      <c r="S15" s="61">
        <v>0.6</v>
      </c>
      <c r="T15" s="61">
        <v>0.57999999999999996</v>
      </c>
      <c r="U15" s="26" t="s">
        <v>39</v>
      </c>
      <c r="V15" s="26" t="s">
        <v>39</v>
      </c>
      <c r="W15" s="26" t="s">
        <v>39</v>
      </c>
      <c r="X15" s="8" t="s">
        <v>39</v>
      </c>
      <c r="Y15" s="83" t="s">
        <v>65</v>
      </c>
      <c r="Z15" s="68" t="s">
        <v>66</v>
      </c>
    </row>
    <row r="16" spans="1:26" ht="130.5" customHeight="1" thickBot="1">
      <c r="A16" s="87"/>
      <c r="B16" s="89"/>
      <c r="C16" s="91"/>
      <c r="D16" s="93"/>
      <c r="E16" s="80"/>
      <c r="F16" s="80"/>
      <c r="G16" s="74"/>
      <c r="H16" s="76"/>
      <c r="I16" s="78"/>
      <c r="J16" s="78"/>
      <c r="K16" s="80"/>
      <c r="L16" s="106"/>
      <c r="M16" s="82"/>
      <c r="N16" s="82"/>
      <c r="O16" s="78"/>
      <c r="P16" s="78"/>
      <c r="Q16" s="9"/>
      <c r="R16" s="9"/>
      <c r="S16" s="71" t="s">
        <v>40</v>
      </c>
      <c r="T16" s="72"/>
      <c r="U16" s="27"/>
      <c r="V16" s="10"/>
      <c r="W16" s="11"/>
      <c r="X16" s="12"/>
      <c r="Y16" s="84"/>
      <c r="Z16" s="69"/>
    </row>
    <row r="17" spans="1:26" ht="30">
      <c r="A17" s="31">
        <v>1</v>
      </c>
      <c r="B17" s="32"/>
      <c r="C17" s="33" t="s">
        <v>43</v>
      </c>
      <c r="D17" s="34" t="s">
        <v>41</v>
      </c>
      <c r="E17" s="35">
        <v>4</v>
      </c>
      <c r="F17" s="35">
        <v>4</v>
      </c>
      <c r="G17" s="36"/>
      <c r="H17" s="37"/>
      <c r="I17" s="30">
        <f>48116.07*4/1000</f>
        <v>192.46428</v>
      </c>
      <c r="J17" s="30">
        <v>193</v>
      </c>
      <c r="K17" s="53">
        <f t="shared" ref="K17:K32" si="0">J17-I17</f>
        <v>0.53571999999999775</v>
      </c>
      <c r="L17" s="106"/>
      <c r="M17" s="13"/>
      <c r="N17" s="13"/>
      <c r="O17" s="14"/>
      <c r="P17" s="14"/>
      <c r="Q17" s="9"/>
      <c r="R17" s="9"/>
      <c r="S17" s="15"/>
      <c r="T17" s="16"/>
      <c r="U17" s="17"/>
      <c r="V17" s="17"/>
      <c r="W17" s="17"/>
      <c r="X17" s="18"/>
      <c r="Y17" s="84"/>
      <c r="Z17" s="69"/>
    </row>
    <row r="18" spans="1:26" ht="45">
      <c r="A18" s="31">
        <v>2</v>
      </c>
      <c r="B18" s="32"/>
      <c r="C18" s="33" t="s">
        <v>44</v>
      </c>
      <c r="D18" s="33" t="s">
        <v>45</v>
      </c>
      <c r="E18" s="38">
        <v>2</v>
      </c>
      <c r="F18" s="38">
        <v>2</v>
      </c>
      <c r="G18" s="36"/>
      <c r="H18" s="37"/>
      <c r="I18" s="39">
        <f>31044.65*2/1000</f>
        <v>62.089300000000001</v>
      </c>
      <c r="J18" s="53">
        <f>2*34.77/1.12</f>
        <v>62.089285714285715</v>
      </c>
      <c r="K18" s="53">
        <f t="shared" si="0"/>
        <v>-1.4285714286188522E-5</v>
      </c>
      <c r="L18" s="106"/>
      <c r="M18" s="13"/>
      <c r="N18" s="13"/>
      <c r="O18" s="14"/>
      <c r="P18" s="14"/>
      <c r="Q18" s="9"/>
      <c r="R18" s="9"/>
      <c r="S18" s="15"/>
      <c r="T18" s="16"/>
      <c r="U18" s="17"/>
      <c r="V18" s="17"/>
      <c r="W18" s="17"/>
      <c r="X18" s="18"/>
      <c r="Y18" s="84"/>
      <c r="Z18" s="69"/>
    </row>
    <row r="19" spans="1:26" ht="34.5" customHeight="1">
      <c r="A19" s="31">
        <v>3</v>
      </c>
      <c r="B19" s="32"/>
      <c r="C19" s="33" t="s">
        <v>46</v>
      </c>
      <c r="D19" s="33" t="s">
        <v>45</v>
      </c>
      <c r="E19" s="38">
        <v>3</v>
      </c>
      <c r="F19" s="38">
        <v>3</v>
      </c>
      <c r="G19" s="36"/>
      <c r="H19" s="37"/>
      <c r="I19" s="39">
        <f>152000/1000/1.12*3</f>
        <v>407.14285714285711</v>
      </c>
      <c r="J19" s="53">
        <f>3*152/1.12</f>
        <v>407.14285714285711</v>
      </c>
      <c r="K19" s="53">
        <f t="shared" si="0"/>
        <v>0</v>
      </c>
      <c r="L19" s="106"/>
      <c r="M19" s="13"/>
      <c r="N19" s="13"/>
      <c r="O19" s="14"/>
      <c r="P19" s="14"/>
      <c r="Q19" s="9"/>
      <c r="R19" s="9"/>
      <c r="S19" s="15"/>
      <c r="T19" s="16"/>
      <c r="U19" s="17"/>
      <c r="V19" s="17"/>
      <c r="W19" s="17"/>
      <c r="X19" s="18"/>
      <c r="Y19" s="84"/>
      <c r="Z19" s="69"/>
    </row>
    <row r="20" spans="1:26" ht="32.25" customHeight="1">
      <c r="A20" s="31">
        <v>4</v>
      </c>
      <c r="B20" s="32"/>
      <c r="C20" s="33" t="s">
        <v>47</v>
      </c>
      <c r="D20" s="33" t="s">
        <v>45</v>
      </c>
      <c r="E20" s="38">
        <v>2</v>
      </c>
      <c r="F20" s="38">
        <v>2</v>
      </c>
      <c r="G20" s="36"/>
      <c r="H20" s="37"/>
      <c r="I20" s="39">
        <v>150.52679999999998</v>
      </c>
      <c r="J20" s="53">
        <f>168.59/1.12</f>
        <v>150.52678571428569</v>
      </c>
      <c r="K20" s="53">
        <f t="shared" si="0"/>
        <v>-1.4285714286188522E-5</v>
      </c>
      <c r="L20" s="106"/>
      <c r="M20" s="13"/>
      <c r="N20" s="13"/>
      <c r="O20" s="14"/>
      <c r="P20" s="14"/>
      <c r="Q20" s="9"/>
      <c r="R20" s="9"/>
      <c r="S20" s="15"/>
      <c r="T20" s="16"/>
      <c r="U20" s="17"/>
      <c r="V20" s="17"/>
      <c r="W20" s="17"/>
      <c r="X20" s="18"/>
      <c r="Y20" s="84"/>
      <c r="Z20" s="69"/>
    </row>
    <row r="21" spans="1:26" ht="30" hidden="1" customHeight="1">
      <c r="A21" s="31">
        <v>5</v>
      </c>
      <c r="B21" s="32"/>
      <c r="C21" s="33" t="s">
        <v>48</v>
      </c>
      <c r="D21" s="33" t="s">
        <v>45</v>
      </c>
      <c r="E21" s="38">
        <f>1*0</f>
        <v>0</v>
      </c>
      <c r="F21" s="62"/>
      <c r="G21" s="36"/>
      <c r="H21" s="37"/>
      <c r="I21" s="39">
        <f>44.19643*0</f>
        <v>0</v>
      </c>
      <c r="J21" s="53">
        <f>103.21428*0+44.2*0</f>
        <v>0</v>
      </c>
      <c r="K21" s="53">
        <f t="shared" si="0"/>
        <v>0</v>
      </c>
      <c r="L21" s="106"/>
      <c r="M21" s="13"/>
      <c r="N21" s="13"/>
      <c r="O21" s="14"/>
      <c r="P21" s="14"/>
      <c r="Q21" s="9"/>
      <c r="R21" s="9"/>
      <c r="S21" s="15"/>
      <c r="T21" s="16"/>
      <c r="U21" s="17"/>
      <c r="V21" s="17"/>
      <c r="W21" s="17"/>
      <c r="X21" s="18"/>
      <c r="Y21" s="84"/>
      <c r="Z21" s="69"/>
    </row>
    <row r="22" spans="1:26" ht="30">
      <c r="A22" s="31">
        <v>5</v>
      </c>
      <c r="B22" s="32"/>
      <c r="C22" s="33" t="s">
        <v>49</v>
      </c>
      <c r="D22" s="33" t="s">
        <v>45</v>
      </c>
      <c r="E22" s="38">
        <v>1</v>
      </c>
      <c r="F22" s="38">
        <v>1</v>
      </c>
      <c r="G22" s="36"/>
      <c r="H22" s="37"/>
      <c r="I22" s="39">
        <f>6200*5.8/1000</f>
        <v>35.96</v>
      </c>
      <c r="J22" s="53">
        <v>35.5</v>
      </c>
      <c r="K22" s="53">
        <f t="shared" si="0"/>
        <v>-0.46000000000000085</v>
      </c>
      <c r="L22" s="106"/>
      <c r="M22" s="13"/>
      <c r="N22" s="13"/>
      <c r="O22" s="14"/>
      <c r="P22" s="14"/>
      <c r="Q22" s="9"/>
      <c r="R22" s="9"/>
      <c r="S22" s="15"/>
      <c r="T22" s="16"/>
      <c r="U22" s="17"/>
      <c r="V22" s="17"/>
      <c r="W22" s="17"/>
      <c r="X22" s="18"/>
      <c r="Y22" s="84"/>
      <c r="Z22" s="69"/>
    </row>
    <row r="23" spans="1:26" ht="15.75">
      <c r="A23" s="31">
        <v>6</v>
      </c>
      <c r="B23" s="32"/>
      <c r="C23" s="33" t="s">
        <v>50</v>
      </c>
      <c r="D23" s="33" t="s">
        <v>45</v>
      </c>
      <c r="E23" s="38">
        <v>3</v>
      </c>
      <c r="F23" s="38">
        <v>3</v>
      </c>
      <c r="G23" s="36"/>
      <c r="H23" s="37"/>
      <c r="I23" s="39">
        <f>72000/1000/1.12*3</f>
        <v>192.85714285714283</v>
      </c>
      <c r="J23" s="53">
        <f>3*72/1.12</f>
        <v>192.85714285714283</v>
      </c>
      <c r="K23" s="53">
        <f t="shared" si="0"/>
        <v>0</v>
      </c>
      <c r="L23" s="106"/>
      <c r="M23" s="13"/>
      <c r="N23" s="13"/>
      <c r="O23" s="14"/>
      <c r="P23" s="14"/>
      <c r="Q23" s="9"/>
      <c r="R23" s="9"/>
      <c r="S23" s="15"/>
      <c r="T23" s="16"/>
      <c r="U23" s="17"/>
      <c r="V23" s="17"/>
      <c r="W23" s="17"/>
      <c r="X23" s="18"/>
      <c r="Y23" s="84"/>
      <c r="Z23" s="69"/>
    </row>
    <row r="24" spans="1:26" ht="15.75">
      <c r="A24" s="31">
        <v>7</v>
      </c>
      <c r="B24" s="32"/>
      <c r="C24" s="33" t="s">
        <v>51</v>
      </c>
      <c r="D24" s="33" t="s">
        <v>45</v>
      </c>
      <c r="E24" s="38">
        <v>1</v>
      </c>
      <c r="F24" s="38">
        <v>1</v>
      </c>
      <c r="G24" s="36"/>
      <c r="H24" s="37"/>
      <c r="I24" s="39">
        <f>132590/1000/1.12</f>
        <v>118.38392857142857</v>
      </c>
      <c r="J24" s="53">
        <v>118.4</v>
      </c>
      <c r="K24" s="53">
        <f t="shared" si="0"/>
        <v>1.6071428571436286E-2</v>
      </c>
      <c r="L24" s="106"/>
      <c r="M24" s="13"/>
      <c r="N24" s="13"/>
      <c r="O24" s="14"/>
      <c r="P24" s="14"/>
      <c r="Q24" s="9"/>
      <c r="R24" s="9"/>
      <c r="S24" s="15"/>
      <c r="T24" s="16"/>
      <c r="U24" s="17"/>
      <c r="V24" s="17"/>
      <c r="W24" s="17"/>
      <c r="X24" s="18"/>
      <c r="Y24" s="84"/>
      <c r="Z24" s="69"/>
    </row>
    <row r="25" spans="1:26" ht="30">
      <c r="A25" s="31">
        <v>8</v>
      </c>
      <c r="B25" s="32"/>
      <c r="C25" s="33" t="s">
        <v>52</v>
      </c>
      <c r="D25" s="33" t="s">
        <v>45</v>
      </c>
      <c r="E25" s="38">
        <v>2</v>
      </c>
      <c r="F25" s="62">
        <v>2</v>
      </c>
      <c r="G25" s="36"/>
      <c r="H25" s="37"/>
      <c r="I25" s="30">
        <f>22223.22*2/1000</f>
        <v>44.446440000000003</v>
      </c>
      <c r="J25" s="54">
        <f>24.89*2/1.12</f>
        <v>44.446428571428569</v>
      </c>
      <c r="K25" s="53">
        <f t="shared" si="0"/>
        <v>-1.1428571433214074E-5</v>
      </c>
      <c r="L25" s="106"/>
      <c r="M25" s="13"/>
      <c r="N25" s="13"/>
      <c r="O25" s="14"/>
      <c r="P25" s="14"/>
      <c r="Q25" s="9"/>
      <c r="R25" s="9"/>
      <c r="S25" s="15"/>
      <c r="T25" s="16"/>
      <c r="U25" s="17"/>
      <c r="V25" s="17"/>
      <c r="W25" s="17"/>
      <c r="X25" s="18"/>
      <c r="Y25" s="84"/>
      <c r="Z25" s="69"/>
    </row>
    <row r="26" spans="1:26" ht="45">
      <c r="A26" s="31">
        <v>9</v>
      </c>
      <c r="B26" s="32"/>
      <c r="C26" s="33" t="s">
        <v>53</v>
      </c>
      <c r="D26" s="33" t="s">
        <v>54</v>
      </c>
      <c r="E26" s="40">
        <v>8</v>
      </c>
      <c r="F26" s="40">
        <f>E26</f>
        <v>8</v>
      </c>
      <c r="G26" s="36"/>
      <c r="H26" s="37"/>
      <c r="I26" s="41">
        <v>1321.4290000000001</v>
      </c>
      <c r="J26" s="54">
        <f>128.78671+1192.64286</f>
        <v>1321.42957</v>
      </c>
      <c r="K26" s="53">
        <f t="shared" si="0"/>
        <v>5.699999999251304E-4</v>
      </c>
      <c r="L26" s="106"/>
      <c r="M26" s="13"/>
      <c r="N26" s="13"/>
      <c r="O26" s="14"/>
      <c r="P26" s="14"/>
      <c r="Q26" s="9"/>
      <c r="R26" s="9"/>
      <c r="S26" s="15"/>
      <c r="T26" s="16"/>
      <c r="U26" s="17"/>
      <c r="V26" s="17"/>
      <c r="W26" s="17"/>
      <c r="X26" s="18"/>
      <c r="Y26" s="84"/>
      <c r="Z26" s="69"/>
    </row>
    <row r="27" spans="1:26" ht="75">
      <c r="A27" s="31">
        <v>10</v>
      </c>
      <c r="B27" s="32"/>
      <c r="C27" s="33" t="s">
        <v>55</v>
      </c>
      <c r="D27" s="33" t="s">
        <v>54</v>
      </c>
      <c r="E27" s="40">
        <v>5</v>
      </c>
      <c r="F27" s="40">
        <v>5</v>
      </c>
      <c r="G27" s="36"/>
      <c r="H27" s="37"/>
      <c r="I27" s="41">
        <f>1100/1.12</f>
        <v>982.142857142857</v>
      </c>
      <c r="J27" s="54">
        <f>1100/1.12</f>
        <v>982.142857142857</v>
      </c>
      <c r="K27" s="53">
        <f t="shared" si="0"/>
        <v>0</v>
      </c>
      <c r="L27" s="106"/>
      <c r="M27" s="13"/>
      <c r="N27" s="13"/>
      <c r="O27" s="14"/>
      <c r="P27" s="14"/>
      <c r="Q27" s="9"/>
      <c r="R27" s="9"/>
      <c r="S27" s="15"/>
      <c r="T27" s="16"/>
      <c r="U27" s="17"/>
      <c r="V27" s="17"/>
      <c r="W27" s="17"/>
      <c r="X27" s="18"/>
      <c r="Y27" s="84"/>
      <c r="Z27" s="69"/>
    </row>
    <row r="28" spans="1:26" ht="75">
      <c r="A28" s="31">
        <v>11</v>
      </c>
      <c r="B28" s="32"/>
      <c r="C28" s="33" t="s">
        <v>56</v>
      </c>
      <c r="D28" s="33" t="s">
        <v>45</v>
      </c>
      <c r="E28" s="38">
        <v>3</v>
      </c>
      <c r="F28" s="38">
        <v>3</v>
      </c>
      <c r="G28" s="36"/>
      <c r="H28" s="37"/>
      <c r="I28" s="42">
        <f>645/1.12</f>
        <v>575.89285714285711</v>
      </c>
      <c r="J28" s="54">
        <f>194*3</f>
        <v>582</v>
      </c>
      <c r="K28" s="53">
        <f t="shared" si="0"/>
        <v>6.1071428571428896</v>
      </c>
      <c r="L28" s="106"/>
      <c r="M28" s="13"/>
      <c r="N28" s="13"/>
      <c r="O28" s="14"/>
      <c r="P28" s="14"/>
      <c r="Q28" s="9"/>
      <c r="R28" s="9"/>
      <c r="S28" s="15"/>
      <c r="T28" s="16"/>
      <c r="U28" s="17"/>
      <c r="V28" s="17"/>
      <c r="W28" s="17"/>
      <c r="X28" s="18"/>
      <c r="Y28" s="84"/>
      <c r="Z28" s="69"/>
    </row>
    <row r="29" spans="1:26" ht="30">
      <c r="A29" s="31">
        <v>12</v>
      </c>
      <c r="B29" s="32"/>
      <c r="C29" s="33" t="s">
        <v>57</v>
      </c>
      <c r="D29" s="33" t="s">
        <v>45</v>
      </c>
      <c r="E29" s="38">
        <v>1</v>
      </c>
      <c r="F29" s="38">
        <v>1</v>
      </c>
      <c r="G29" s="36"/>
      <c r="H29" s="37"/>
      <c r="I29" s="43">
        <f>(950+220.19*0+204.535)/1.12</f>
        <v>1030.8348214285713</v>
      </c>
      <c r="J29" s="54">
        <v>1060.5</v>
      </c>
      <c r="K29" s="53">
        <f t="shared" si="0"/>
        <v>29.665178571428669</v>
      </c>
      <c r="L29" s="106"/>
      <c r="M29" s="13"/>
      <c r="N29" s="13"/>
      <c r="O29" s="14"/>
      <c r="P29" s="14"/>
      <c r="Q29" s="9"/>
      <c r="R29" s="9"/>
      <c r="S29" s="15"/>
      <c r="T29" s="16"/>
      <c r="U29" s="17"/>
      <c r="V29" s="17"/>
      <c r="W29" s="17"/>
      <c r="X29" s="18"/>
      <c r="Y29" s="84"/>
      <c r="Z29" s="69"/>
    </row>
    <row r="30" spans="1:26" ht="90">
      <c r="A30" s="31">
        <v>13</v>
      </c>
      <c r="B30" s="32"/>
      <c r="C30" s="33" t="s">
        <v>58</v>
      </c>
      <c r="D30" s="33" t="s">
        <v>45</v>
      </c>
      <c r="E30" s="38">
        <v>3</v>
      </c>
      <c r="F30" s="38">
        <v>3</v>
      </c>
      <c r="G30" s="36"/>
      <c r="H30" s="37"/>
      <c r="I30" s="44">
        <f>150/1.12*3</f>
        <v>401.78571428571422</v>
      </c>
      <c r="J30" s="54">
        <v>406.1</v>
      </c>
      <c r="K30" s="53">
        <f t="shared" si="0"/>
        <v>4.314285714285802</v>
      </c>
      <c r="L30" s="106"/>
      <c r="M30" s="13"/>
      <c r="N30" s="13"/>
      <c r="O30" s="14"/>
      <c r="P30" s="14"/>
      <c r="Q30" s="9"/>
      <c r="R30" s="9"/>
      <c r="S30" s="15"/>
      <c r="T30" s="16"/>
      <c r="U30" s="17"/>
      <c r="V30" s="17"/>
      <c r="W30" s="17"/>
      <c r="X30" s="18"/>
      <c r="Y30" s="84"/>
      <c r="Z30" s="69"/>
    </row>
    <row r="31" spans="1:26" ht="15.75" hidden="1" customHeight="1">
      <c r="A31" s="45"/>
      <c r="B31" s="46"/>
      <c r="C31" s="47" t="s">
        <v>59</v>
      </c>
      <c r="D31" s="33" t="s">
        <v>45</v>
      </c>
      <c r="E31" s="48">
        <f>1*0</f>
        <v>0</v>
      </c>
      <c r="F31" s="62"/>
      <c r="G31" s="36"/>
      <c r="H31" s="37"/>
      <c r="I31" s="44">
        <f>21.5*5.77*0</f>
        <v>0</v>
      </c>
      <c r="J31" s="55"/>
      <c r="K31" s="53">
        <f t="shared" si="0"/>
        <v>0</v>
      </c>
      <c r="L31" s="106"/>
      <c r="M31" s="13"/>
      <c r="N31" s="13"/>
      <c r="O31" s="14"/>
      <c r="P31" s="14"/>
      <c r="Q31" s="9"/>
      <c r="R31" s="9"/>
      <c r="S31" s="15"/>
      <c r="T31" s="16"/>
      <c r="U31" s="17"/>
      <c r="V31" s="17"/>
      <c r="W31" s="17"/>
      <c r="X31" s="18"/>
      <c r="Y31" s="84"/>
      <c r="Z31" s="69"/>
    </row>
    <row r="32" spans="1:26" ht="30.75" thickBot="1">
      <c r="A32" s="49">
        <v>14</v>
      </c>
      <c r="B32" s="50"/>
      <c r="C32" s="63" t="s">
        <v>60</v>
      </c>
      <c r="D32" s="64" t="s">
        <v>61</v>
      </c>
      <c r="E32" s="65">
        <v>10344.14</v>
      </c>
      <c r="F32" s="65">
        <v>10344.14</v>
      </c>
      <c r="G32" s="51"/>
      <c r="H32" s="52"/>
      <c r="I32" s="66">
        <f>1714.77488/1.12</f>
        <v>1531.0489999999998</v>
      </c>
      <c r="J32" s="66">
        <v>1531</v>
      </c>
      <c r="K32" s="67">
        <f t="shared" si="0"/>
        <v>-4.8999999999750798E-2</v>
      </c>
      <c r="L32" s="107"/>
      <c r="M32" s="19"/>
      <c r="N32" s="19"/>
      <c r="O32" s="20"/>
      <c r="P32" s="20"/>
      <c r="Q32" s="21"/>
      <c r="R32" s="21"/>
      <c r="S32" s="22"/>
      <c r="T32" s="23"/>
      <c r="U32" s="24"/>
      <c r="V32" s="24"/>
      <c r="W32" s="24"/>
      <c r="X32" s="25"/>
      <c r="Y32" s="85"/>
      <c r="Z32" s="70"/>
    </row>
  </sheetData>
  <mergeCells count="45">
    <mergeCell ref="A9:A13"/>
    <mergeCell ref="B9:G9"/>
    <mergeCell ref="H9:H13"/>
    <mergeCell ref="I9:L9"/>
    <mergeCell ref="M9:P9"/>
    <mergeCell ref="L10:L13"/>
    <mergeCell ref="M10:N10"/>
    <mergeCell ref="O10:O13"/>
    <mergeCell ref="P10:P13"/>
    <mergeCell ref="Y9:Y13"/>
    <mergeCell ref="Z9:Z13"/>
    <mergeCell ref="B10:B13"/>
    <mergeCell ref="C10:C13"/>
    <mergeCell ref="D10:D13"/>
    <mergeCell ref="E10:F12"/>
    <mergeCell ref="G10:G13"/>
    <mergeCell ref="I10:I13"/>
    <mergeCell ref="J10:J13"/>
    <mergeCell ref="K10:K13"/>
    <mergeCell ref="Q9:X9"/>
    <mergeCell ref="F15:F16"/>
    <mergeCell ref="Q10:R12"/>
    <mergeCell ref="S10:T12"/>
    <mergeCell ref="U10:V12"/>
    <mergeCell ref="W10:X12"/>
    <mergeCell ref="M11:M13"/>
    <mergeCell ref="N11:N13"/>
    <mergeCell ref="L15:L32"/>
    <mergeCell ref="A15:A16"/>
    <mergeCell ref="B15:B16"/>
    <mergeCell ref="C15:C16"/>
    <mergeCell ref="D15:D16"/>
    <mergeCell ref="E15:E16"/>
    <mergeCell ref="Z15:Z32"/>
    <mergeCell ref="S16:T16"/>
    <mergeCell ref="G15:G16"/>
    <mergeCell ref="H15:H16"/>
    <mergeCell ref="I15:I16"/>
    <mergeCell ref="J15:J16"/>
    <mergeCell ref="K15:K16"/>
    <mergeCell ref="M15:M16"/>
    <mergeCell ref="N15:N16"/>
    <mergeCell ref="O15:O16"/>
    <mergeCell ref="P15:P16"/>
    <mergeCell ref="Y15:Y32"/>
  </mergeCells>
  <pageMargins left="0.62992125984251968" right="0.15748031496062992" top="0.23622047244094491" bottom="0.15748031496062992" header="0.23622047244094491" footer="0.15748031496062992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ут. СТЖ 2021ф21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Kutko</dc:creator>
  <cp:lastModifiedBy>Kutko</cp:lastModifiedBy>
  <cp:lastPrinted>2022-03-28T02:44:03Z</cp:lastPrinted>
  <dcterms:created xsi:type="dcterms:W3CDTF">2021-06-14T05:50:48Z</dcterms:created>
  <dcterms:modified xsi:type="dcterms:W3CDTF">2022-04-06T02:44:59Z</dcterms:modified>
</cp:coreProperties>
</file>